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lan09\Desktop\JOB\JOB136 แบบห้องน้ำ ศาลา (ลงนาม)\แจ้งเวียน\"/>
    </mc:Choice>
  </mc:AlternateContent>
  <bookViews>
    <workbookView xWindow="-105" yWindow="-105" windowWidth="19425" windowHeight="10425"/>
  </bookViews>
  <sheets>
    <sheet name="tower sign 6 m." sheetId="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7" i="8" l="1"/>
  <c r="J37" i="8" s="1"/>
  <c r="K37" i="8" s="1"/>
  <c r="G36" i="8"/>
  <c r="H36" i="8" s="1"/>
  <c r="H37" i="8" l="1"/>
  <c r="J36" i="8"/>
  <c r="K36" i="8" s="1"/>
  <c r="C16" i="8"/>
  <c r="C17" i="8"/>
  <c r="C14" i="8"/>
  <c r="C15" i="8"/>
  <c r="C12" i="8"/>
  <c r="C11" i="8"/>
  <c r="C10" i="8"/>
  <c r="C9" i="8"/>
  <c r="C8" i="8"/>
  <c r="C28" i="8"/>
  <c r="K28" i="8" s="1"/>
  <c r="C27" i="8"/>
  <c r="G35" i="8"/>
  <c r="H35" i="8" s="1"/>
  <c r="G34" i="8"/>
  <c r="J34" i="8" s="1"/>
  <c r="K34" i="8" s="1"/>
  <c r="G30" i="8"/>
  <c r="J30" i="8" s="1"/>
  <c r="K30" i="8" s="1"/>
  <c r="G28" i="8"/>
  <c r="J28" i="8" s="1"/>
  <c r="G27" i="8"/>
  <c r="J27" i="8" s="1"/>
  <c r="G26" i="8"/>
  <c r="J26" i="8" s="1"/>
  <c r="K26" i="8" s="1"/>
  <c r="G25" i="8"/>
  <c r="J25" i="8" s="1"/>
  <c r="K25" i="8" s="1"/>
  <c r="G21" i="8"/>
  <c r="J21" i="8" s="1"/>
  <c r="K21" i="8" s="1"/>
  <c r="G20" i="8"/>
  <c r="J20" i="8" s="1"/>
  <c r="K20" i="8" s="1"/>
  <c r="G19" i="8"/>
  <c r="J19" i="8" s="1"/>
  <c r="K19" i="8" s="1"/>
  <c r="G18" i="8"/>
  <c r="J18" i="8" s="1"/>
  <c r="G17" i="8"/>
  <c r="J17" i="8" s="1"/>
  <c r="J16" i="8"/>
  <c r="G16" i="8"/>
  <c r="G15" i="8"/>
  <c r="J15" i="8" s="1"/>
  <c r="G14" i="8"/>
  <c r="J14" i="8" s="1"/>
  <c r="G12" i="8"/>
  <c r="J12" i="8" s="1"/>
  <c r="G11" i="8"/>
  <c r="J11" i="8" s="1"/>
  <c r="G10" i="8"/>
  <c r="J10" i="8" s="1"/>
  <c r="G9" i="8"/>
  <c r="J9" i="8" s="1"/>
  <c r="G8" i="8"/>
  <c r="J8" i="8" s="1"/>
  <c r="H15" i="8" l="1"/>
  <c r="H9" i="8"/>
  <c r="K10" i="8"/>
  <c r="H34" i="8"/>
  <c r="H17" i="8"/>
  <c r="H11" i="8"/>
  <c r="H26" i="8"/>
  <c r="K27" i="8"/>
  <c r="J35" i="8"/>
  <c r="K35" i="8" s="1"/>
  <c r="K16" i="8"/>
  <c r="H16" i="8"/>
  <c r="C18" i="8"/>
  <c r="K18" i="8" s="1"/>
  <c r="K17" i="8"/>
  <c r="K15" i="8"/>
  <c r="K14" i="8"/>
  <c r="K12" i="8"/>
  <c r="K11" i="8"/>
  <c r="H10" i="8"/>
  <c r="K9" i="8"/>
  <c r="K8" i="8"/>
  <c r="H27" i="8"/>
  <c r="H12" i="8"/>
  <c r="H20" i="8"/>
  <c r="H25" i="8"/>
  <c r="H30" i="8"/>
  <c r="H28" i="8"/>
  <c r="H8" i="8"/>
  <c r="H14" i="8"/>
  <c r="H19" i="8"/>
  <c r="H21" i="8"/>
  <c r="H18" i="8" l="1"/>
  <c r="K22" i="8"/>
  <c r="K43" i="8"/>
  <c r="F29" i="8"/>
  <c r="G29" i="8" s="1"/>
  <c r="H29" i="8" l="1"/>
  <c r="J29" i="8"/>
  <c r="K29" i="8" s="1"/>
  <c r="K31" i="8" s="1"/>
  <c r="K44" i="8" s="1"/>
</calcChain>
</file>

<file path=xl/sharedStrings.xml><?xml version="1.0" encoding="utf-8"?>
<sst xmlns="http://schemas.openxmlformats.org/spreadsheetml/2006/main" count="75" uniqueCount="57">
  <si>
    <t>ลำดับที่</t>
  </si>
  <si>
    <t>รายการ</t>
  </si>
  <si>
    <t>จำนวน</t>
  </si>
  <si>
    <t>ค่าแรง</t>
  </si>
  <si>
    <t>หมายเหตุ</t>
  </si>
  <si>
    <t>ราคาต่อหน่วย</t>
  </si>
  <si>
    <t>Factor F</t>
  </si>
  <si>
    <t>ลบ.ม.</t>
  </si>
  <si>
    <t>งาน</t>
  </si>
  <si>
    <t>ชุด</t>
  </si>
  <si>
    <t>ตร.ม.</t>
  </si>
  <si>
    <t>งานส่วนฐานราก (Foundation) ขนาด 2.50x2.50 ม.</t>
  </si>
  <si>
    <t>กก.</t>
  </si>
  <si>
    <t>งานโครงสร้างป้าย</t>
  </si>
  <si>
    <t>2.3 Square Tubes 50x50x3.20 mm. (Unit Weigh 4.50 kg./m.)</t>
  </si>
  <si>
    <t>2.4 Square Tubes 50x50x2.30 mm. (Unit Weigh 3.34 kg./m.)</t>
  </si>
  <si>
    <t>2.5 ค่าตัด ประกอบ และเชื่อม 35%</t>
  </si>
  <si>
    <t>รวม</t>
  </si>
  <si>
    <t>หน่วย</t>
  </si>
  <si>
    <t>ราคาวัสดุ-ค่าแรง-ต่อหน่วย</t>
  </si>
  <si>
    <t>จำนวงเงิน</t>
  </si>
  <si>
    <t>ราคากลาง(บาท)</t>
  </si>
  <si>
    <t>วัสดุ</t>
  </si>
  <si>
    <t>(บาท)</t>
  </si>
  <si>
    <t>เหมา</t>
  </si>
  <si>
    <t>รายละเอียดการประมาณราคา</t>
  </si>
  <si>
    <t>รวมค่างานส่วนฐานราก (1)</t>
  </si>
  <si>
    <t>รวมค่างานส่วนโครงสร้างป้าย (2)</t>
  </si>
  <si>
    <t>งานโครงป้าย</t>
  </si>
  <si>
    <t xml:space="preserve">       - เหล็ก RB9 (Unit Weight 0.499 kg./m.)</t>
  </si>
  <si>
    <t xml:space="preserve">       - เหล็ก DB12 (Unit Weight 0.888 kg./m.)</t>
  </si>
  <si>
    <t xml:space="preserve">       - เหล็ก DB20 (Unit Weight 2.466 kg./m.)</t>
  </si>
  <si>
    <t xml:space="preserve">       - เหล็ก DB25 (Unit Weigh 3.853 kg./m.)</t>
  </si>
  <si>
    <t>1.1 งานขุดดินและถมกลับ</t>
  </si>
  <si>
    <t>1.2 งานทรายหยาบบดอัดแน่น</t>
  </si>
  <si>
    <t>1.3 งานคอนกรีตหยาบ</t>
  </si>
  <si>
    <t>1.4 งานคอนกรีตโครงสร้าง (strength 240 ksc For Cube at 28 days)</t>
  </si>
  <si>
    <t>1.5 งานไม้แบบ(1)</t>
  </si>
  <si>
    <t>1.6 งานเหล็กเสริมคอนกรีต</t>
  </si>
  <si>
    <t>1.7 ลวดผูกเหล็ก No.18</t>
  </si>
  <si>
    <t>1.8 งาน Anchor Bolts ขนาด 36 mm.</t>
  </si>
  <si>
    <t>รวมค่างานส่วนวัสดุหุ้มโครงป้าย (3)</t>
  </si>
  <si>
    <t>รวมทั้งหมด (1)+(2)+(3)</t>
  </si>
  <si>
    <t>3.2 งานพ่นสีรองพื้น และทำสีป้ายด้วยสี 2K Glasurit</t>
  </si>
  <si>
    <t>1.10 ค่าแรงงานฐานราก</t>
  </si>
  <si>
    <t>1.9 งานทาสีบริเวณฐานคอนกรีต</t>
  </si>
  <si>
    <t>ป้าย TOWER SIGN ความสูง 6.00 ม.</t>
  </si>
  <si>
    <t>2.1 Base Plate 580x2100x25 mm. (WT = 214.89 กก./แผ่น)</t>
  </si>
  <si>
    <t>2.2 Stiffener plate 140x250x12 mm. (WT = 1.75 กก./แผ่น)</t>
  </si>
  <si>
    <t xml:space="preserve">2.6 ค้าช่ารถเครน (2 วัน) ขนส่งและค่าประกอบติดตั้งแล้วเสร็จ </t>
  </si>
  <si>
    <t>3.1 งานหุ้มโครงป้ายด้วยแผ่นอลูมีเนียม ความหนา 2 มม. ตัด พับ เชื่อมขึ้นรูปไร้รอต่อ</t>
  </si>
  <si>
    <t>3.4 งานพิมพ์อิงค์เจ็ท พร้อมเคลือบกัน UV สำหรับใช้งานภายนอกอาคาร เกรด 5 ปี</t>
  </si>
  <si>
    <t>1. โลโก้กรมทางหลวง 2 ชุด (หน้า และหลัง)</t>
  </si>
  <si>
    <t>รายการที่ 3.3 และ 3.4 ประกอบด้วย</t>
  </si>
  <si>
    <t>2. ข้อความ " จุดพักรถ"  "REST AREA" 2 ชุด (หน้า และหลัง)</t>
  </si>
  <si>
    <t>3. Logo สัญลักษณ์ หน้าป้าย 8 ชุด (หน้า และหลัง)</t>
  </si>
  <si>
    <t>3.3 งานติดแผ่นสะท้อนแสง Diamond Grade มอก. 606-2549 แบบที่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</si>
</sst>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_(* #,##0.0000_);_(* \(#,##0.0000\);_(* &quot;-&quot;??_);_(@_)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20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6"/>
      <color theme="1"/>
      <name val="Angsana New"/>
      <family val="1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8"/>
      <color theme="1"/>
      <name val="Cordia New"/>
      <family val="2"/>
    </font>
    <font>
      <b/>
      <sz val="18"/>
      <name val="Cordia New"/>
      <family val="2"/>
    </font>
    <font>
      <sz val="16"/>
      <color rgb="FFFF0000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/>
    <xf numFmtId="4" fontId="7" fillId="0" borderId="1" xfId="0" quotePrefix="1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165" fontId="7" fillId="0" borderId="0" xfId="1" applyNumberFormat="1" applyFont="1"/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/>
    <xf numFmtId="0" fontId="7" fillId="0" borderId="5" xfId="0" applyFont="1" applyBorder="1"/>
    <xf numFmtId="164" fontId="7" fillId="0" borderId="1" xfId="1" applyFont="1" applyFill="1" applyBorder="1" applyAlignment="1">
      <alignment horizontal="center"/>
    </xf>
    <xf numFmtId="49" fontId="7" fillId="0" borderId="1" xfId="0" quotePrefix="1" applyNumberFormat="1" applyFont="1" applyBorder="1"/>
    <xf numFmtId="4" fontId="7" fillId="0" borderId="0" xfId="0" applyNumberFormat="1" applyFont="1"/>
    <xf numFmtId="49" fontId="6" fillId="0" borderId="0" xfId="0" applyNumberFormat="1" applyFont="1"/>
    <xf numFmtId="0" fontId="10" fillId="0" borderId="1" xfId="2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164" fontId="7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 vertical="center"/>
    </xf>
    <xf numFmtId="166" fontId="5" fillId="0" borderId="1" xfId="1" applyNumberFormat="1" applyFont="1" applyBorder="1" applyProtection="1"/>
    <xf numFmtId="164" fontId="7" fillId="0" borderId="1" xfId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Border="1"/>
    <xf numFmtId="49" fontId="7" fillId="0" borderId="1" xfId="0" quotePrefix="1" applyNumberFormat="1" applyFont="1" applyBorder="1" applyAlignment="1">
      <alignment wrapText="1"/>
    </xf>
    <xf numFmtId="49" fontId="7" fillId="0" borderId="1" xfId="0" applyNumberFormat="1" applyFont="1" applyBorder="1"/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0" borderId="1" xfId="0" applyNumberFormat="1" applyFont="1" applyFill="1" applyBorder="1"/>
    <xf numFmtId="164" fontId="7" fillId="0" borderId="1" xfId="1" applyFont="1" applyBorder="1" applyAlignment="1">
      <alignment horizontal="right"/>
    </xf>
    <xf numFmtId="0" fontId="4" fillId="0" borderId="0" xfId="2" applyFont="1" applyAlignment="1" applyProtection="1"/>
    <xf numFmtId="0" fontId="7" fillId="2" borderId="3" xfId="0" applyFont="1" applyFill="1" applyBorder="1"/>
    <xf numFmtId="49" fontId="8" fillId="2" borderId="3" xfId="0" applyNumberFormat="1" applyFont="1" applyFill="1" applyBorder="1" applyAlignment="1">
      <alignment horizontal="center" vertical="center"/>
    </xf>
    <xf numFmtId="4" fontId="7" fillId="2" borderId="3" xfId="0" applyNumberFormat="1" applyFont="1" applyFill="1" applyBorder="1"/>
    <xf numFmtId="164" fontId="7" fillId="2" borderId="3" xfId="1" applyFont="1" applyFill="1" applyBorder="1"/>
    <xf numFmtId="164" fontId="8" fillId="2" borderId="3" xfId="1" applyFont="1" applyFill="1" applyBorder="1"/>
    <xf numFmtId="0" fontId="8" fillId="2" borderId="5" xfId="0" applyFont="1" applyFill="1" applyBorder="1" applyAlignment="1">
      <alignment horizontal="center" vertical="center"/>
    </xf>
    <xf numFmtId="4" fontId="8" fillId="2" borderId="3" xfId="0" applyNumberFormat="1" applyFont="1" applyFill="1" applyBorder="1"/>
    <xf numFmtId="0" fontId="7" fillId="3" borderId="3" xfId="0" applyFont="1" applyFill="1" applyBorder="1"/>
    <xf numFmtId="49" fontId="8" fillId="3" borderId="3" xfId="0" applyNumberFormat="1" applyFont="1" applyFill="1" applyBorder="1" applyAlignment="1">
      <alignment horizontal="center" vertical="center"/>
    </xf>
    <xf numFmtId="4" fontId="7" fillId="3" borderId="3" xfId="0" applyNumberFormat="1" applyFont="1" applyFill="1" applyBorder="1"/>
    <xf numFmtId="164" fontId="8" fillId="3" borderId="3" xfId="0" applyNumberFormat="1" applyFont="1" applyFill="1" applyBorder="1"/>
    <xf numFmtId="0" fontId="7" fillId="0" borderId="5" xfId="0" applyFont="1" applyBorder="1" applyAlignment="1">
      <alignment horizontal="center"/>
    </xf>
    <xf numFmtId="49" fontId="7" fillId="0" borderId="5" xfId="0" quotePrefix="1" applyNumberFormat="1" applyFont="1" applyBorder="1"/>
    <xf numFmtId="164" fontId="11" fillId="0" borderId="5" xfId="1" applyFont="1" applyBorder="1" applyAlignment="1">
      <alignment horizontal="right"/>
    </xf>
    <xf numFmtId="164" fontId="7" fillId="0" borderId="5" xfId="1" applyFont="1" applyBorder="1" applyAlignment="1">
      <alignment horizontal="center"/>
    </xf>
    <xf numFmtId="166" fontId="5" fillId="0" borderId="5" xfId="1" applyNumberFormat="1" applyFont="1" applyBorder="1" applyProtection="1"/>
    <xf numFmtId="0" fontId="7" fillId="4" borderId="1" xfId="0" applyFont="1" applyFill="1" applyBorder="1" applyAlignment="1">
      <alignment horizontal="center"/>
    </xf>
    <xf numFmtId="49" fontId="7" fillId="4" borderId="1" xfId="0" quotePrefix="1" applyNumberFormat="1" applyFont="1" applyFill="1" applyBorder="1"/>
    <xf numFmtId="164" fontId="7" fillId="4" borderId="1" xfId="1" applyFont="1" applyFill="1" applyBorder="1" applyAlignment="1">
      <alignment horizontal="right"/>
    </xf>
    <xf numFmtId="164" fontId="7" fillId="4" borderId="1" xfId="1" applyFont="1" applyFill="1" applyBorder="1" applyAlignment="1">
      <alignment horizontal="center"/>
    </xf>
    <xf numFmtId="166" fontId="5" fillId="4" borderId="1" xfId="1" applyNumberFormat="1" applyFont="1" applyFill="1" applyBorder="1" applyProtection="1"/>
    <xf numFmtId="0" fontId="3" fillId="0" borderId="0" xfId="2" applyFont="1" applyAlignment="1" applyProtection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_4 ช่องจราจรขึ้นไป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sqref="A1:L1"/>
    </sheetView>
  </sheetViews>
  <sheetFormatPr defaultColWidth="8.85546875" defaultRowHeight="23.25"/>
  <cols>
    <col min="1" max="1" width="9.28515625" style="1" bestFit="1" customWidth="1"/>
    <col min="2" max="2" width="63" style="22" bestFit="1" customWidth="1"/>
    <col min="3" max="3" width="8.42578125" style="1" bestFit="1" customWidth="1"/>
    <col min="4" max="4" width="7.140625" style="1" bestFit="1" customWidth="1"/>
    <col min="5" max="8" width="11.28515625" style="1" bestFit="1" customWidth="1"/>
    <col min="9" max="9" width="9.28515625" style="1" bestFit="1" customWidth="1"/>
    <col min="10" max="10" width="15.28515625" style="1" bestFit="1" customWidth="1"/>
    <col min="11" max="11" width="15.7109375" style="1" customWidth="1"/>
    <col min="12" max="12" width="22.28515625" style="1" customWidth="1"/>
    <col min="13" max="13" width="12.140625" style="1" bestFit="1" customWidth="1"/>
    <col min="14" max="16384" width="8.85546875" style="1"/>
  </cols>
  <sheetData>
    <row r="1" spans="1:16" ht="29.25">
      <c r="A1" s="60" t="s">
        <v>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38"/>
      <c r="N1" s="38"/>
      <c r="O1" s="38"/>
      <c r="P1" s="38"/>
    </row>
    <row r="2" spans="1:16" ht="29.25">
      <c r="A2" s="60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8"/>
      <c r="N2" s="38"/>
      <c r="O2" s="38"/>
      <c r="P2" s="38"/>
    </row>
    <row r="3" spans="1:16" ht="24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5" customFormat="1" ht="21" customHeight="1">
      <c r="A4" s="62" t="s">
        <v>0</v>
      </c>
      <c r="B4" s="61" t="s">
        <v>1</v>
      </c>
      <c r="C4" s="62" t="s">
        <v>2</v>
      </c>
      <c r="D4" s="62" t="s">
        <v>18</v>
      </c>
      <c r="E4" s="63" t="s">
        <v>19</v>
      </c>
      <c r="F4" s="64"/>
      <c r="G4" s="65"/>
      <c r="H4" s="23" t="s">
        <v>20</v>
      </c>
      <c r="I4" s="66" t="s">
        <v>6</v>
      </c>
      <c r="J4" s="63" t="s">
        <v>21</v>
      </c>
      <c r="K4" s="65"/>
      <c r="L4" s="66" t="s">
        <v>4</v>
      </c>
      <c r="M4" s="4"/>
      <c r="N4" s="4"/>
      <c r="O4" s="4"/>
      <c r="P4" s="4"/>
    </row>
    <row r="5" spans="1:16" s="5" customFormat="1" ht="21" customHeight="1">
      <c r="A5" s="62"/>
      <c r="B5" s="61"/>
      <c r="C5" s="62"/>
      <c r="D5" s="62"/>
      <c r="E5" s="23" t="s">
        <v>22</v>
      </c>
      <c r="F5" s="23" t="s">
        <v>3</v>
      </c>
      <c r="G5" s="23" t="s">
        <v>17</v>
      </c>
      <c r="H5" s="23" t="s">
        <v>23</v>
      </c>
      <c r="I5" s="67"/>
      <c r="J5" s="24" t="s">
        <v>5</v>
      </c>
      <c r="K5" s="24" t="s">
        <v>17</v>
      </c>
      <c r="L5" s="67"/>
      <c r="M5" s="4"/>
      <c r="N5" s="4"/>
      <c r="O5" s="4"/>
      <c r="P5" s="4"/>
    </row>
    <row r="6" spans="1:16" s="5" customFormat="1" ht="21" customHeight="1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4"/>
      <c r="N6" s="4"/>
      <c r="O6" s="4"/>
      <c r="P6" s="4"/>
    </row>
    <row r="7" spans="1:16" s="5" customFormat="1" ht="21" customHeight="1">
      <c r="A7" s="6">
        <v>1</v>
      </c>
      <c r="B7" s="31" t="s">
        <v>11</v>
      </c>
      <c r="C7" s="6"/>
      <c r="D7" s="6"/>
      <c r="E7" s="25"/>
      <c r="F7" s="25"/>
      <c r="G7" s="25"/>
      <c r="H7" s="25"/>
      <c r="I7" s="25"/>
      <c r="J7" s="25"/>
      <c r="K7" s="25"/>
      <c r="L7" s="6"/>
      <c r="M7" s="4"/>
      <c r="N7" s="4"/>
      <c r="O7" s="4"/>
      <c r="P7" s="4"/>
    </row>
    <row r="8" spans="1:16" s="5" customFormat="1" ht="21" customHeight="1">
      <c r="A8" s="8"/>
      <c r="B8" s="32" t="s">
        <v>33</v>
      </c>
      <c r="C8" s="37">
        <f>2*2*1.4*1.3</f>
        <v>7.2799999999999994</v>
      </c>
      <c r="D8" s="8" t="s">
        <v>7</v>
      </c>
      <c r="E8" s="29">
        <v>0</v>
      </c>
      <c r="F8" s="26">
        <v>200</v>
      </c>
      <c r="G8" s="26">
        <f>E8+F8</f>
        <v>200</v>
      </c>
      <c r="H8" s="26">
        <f>C8*G8</f>
        <v>1455.9999999999998</v>
      </c>
      <c r="I8" s="28">
        <v>1.35</v>
      </c>
      <c r="J8" s="26">
        <f>G8*I8</f>
        <v>270</v>
      </c>
      <c r="K8" s="26">
        <f>C8*J8</f>
        <v>1965.6</v>
      </c>
      <c r="L8" s="8"/>
      <c r="M8" s="4"/>
      <c r="N8" s="4"/>
      <c r="O8" s="4"/>
      <c r="P8" s="4"/>
    </row>
    <row r="9" spans="1:16" s="5" customFormat="1" ht="21" customHeight="1">
      <c r="A9" s="8"/>
      <c r="B9" s="20" t="s">
        <v>34</v>
      </c>
      <c r="C9" s="37">
        <f>2*2*0.1</f>
        <v>0.4</v>
      </c>
      <c r="D9" s="8" t="s">
        <v>7</v>
      </c>
      <c r="E9" s="9">
        <v>450</v>
      </c>
      <c r="F9" s="26">
        <v>100</v>
      </c>
      <c r="G9" s="26">
        <f t="shared" ref="G9:G21" si="0">E9+F9</f>
        <v>550</v>
      </c>
      <c r="H9" s="26">
        <f t="shared" ref="H9:H21" si="1">C9*G9</f>
        <v>220</v>
      </c>
      <c r="I9" s="28">
        <v>1.35</v>
      </c>
      <c r="J9" s="26">
        <f t="shared" ref="J9:J21" si="2">G9*I9</f>
        <v>742.5</v>
      </c>
      <c r="K9" s="26">
        <f t="shared" ref="K9:K21" si="3">C9*J9</f>
        <v>297</v>
      </c>
      <c r="L9" s="8"/>
      <c r="M9" s="4"/>
      <c r="N9" s="4"/>
      <c r="O9" s="4"/>
      <c r="P9" s="4"/>
    </row>
    <row r="10" spans="1:16" s="5" customFormat="1" ht="21" customHeight="1">
      <c r="A10" s="8"/>
      <c r="B10" s="20" t="s">
        <v>35</v>
      </c>
      <c r="C10" s="37">
        <f>2*2*0.1</f>
        <v>0.4</v>
      </c>
      <c r="D10" s="8" t="s">
        <v>7</v>
      </c>
      <c r="E10" s="9">
        <v>1950</v>
      </c>
      <c r="F10" s="26">
        <v>400</v>
      </c>
      <c r="G10" s="26">
        <f t="shared" si="0"/>
        <v>2350</v>
      </c>
      <c r="H10" s="26">
        <f t="shared" si="1"/>
        <v>940</v>
      </c>
      <c r="I10" s="28">
        <v>1.35</v>
      </c>
      <c r="J10" s="26">
        <f t="shared" si="2"/>
        <v>3172.5</v>
      </c>
      <c r="K10" s="26">
        <f t="shared" si="3"/>
        <v>1269</v>
      </c>
      <c r="L10" s="8"/>
      <c r="M10" s="4"/>
      <c r="N10" s="4"/>
      <c r="O10" s="4"/>
      <c r="P10" s="4"/>
    </row>
    <row r="11" spans="1:16" s="5" customFormat="1" ht="21" customHeight="1">
      <c r="A11" s="8"/>
      <c r="B11" s="20" t="s">
        <v>36</v>
      </c>
      <c r="C11" s="37">
        <f>(2*2*1)+(0.6*1.9*1.2)</f>
        <v>5.3680000000000003</v>
      </c>
      <c r="D11" s="8" t="s">
        <v>7</v>
      </c>
      <c r="E11" s="9">
        <v>2150</v>
      </c>
      <c r="F11" s="26">
        <v>400</v>
      </c>
      <c r="G11" s="26">
        <f t="shared" si="0"/>
        <v>2550</v>
      </c>
      <c r="H11" s="26">
        <f t="shared" si="1"/>
        <v>13688.400000000001</v>
      </c>
      <c r="I11" s="28">
        <v>1.35</v>
      </c>
      <c r="J11" s="26">
        <f t="shared" si="2"/>
        <v>3442.5</v>
      </c>
      <c r="K11" s="26">
        <f t="shared" si="3"/>
        <v>18479.34</v>
      </c>
      <c r="L11" s="8"/>
      <c r="M11" s="4"/>
      <c r="N11" s="4"/>
      <c r="O11" s="4"/>
      <c r="P11" s="4"/>
    </row>
    <row r="12" spans="1:16" s="5" customFormat="1" ht="21" customHeight="1">
      <c r="A12" s="8"/>
      <c r="B12" s="20" t="s">
        <v>37</v>
      </c>
      <c r="C12" s="37">
        <f>(8*1)+(1.2*3.6)</f>
        <v>12.32</v>
      </c>
      <c r="D12" s="8" t="s">
        <v>10</v>
      </c>
      <c r="E12" s="9">
        <v>300</v>
      </c>
      <c r="F12" s="26">
        <v>100</v>
      </c>
      <c r="G12" s="26">
        <f t="shared" si="0"/>
        <v>400</v>
      </c>
      <c r="H12" s="26">
        <f t="shared" si="1"/>
        <v>4928</v>
      </c>
      <c r="I12" s="28">
        <v>1.35</v>
      </c>
      <c r="J12" s="26">
        <f t="shared" si="2"/>
        <v>540</v>
      </c>
      <c r="K12" s="26">
        <f t="shared" si="3"/>
        <v>6652.8</v>
      </c>
      <c r="L12" s="8"/>
      <c r="M12" s="4"/>
      <c r="N12" s="4"/>
      <c r="O12" s="4"/>
      <c r="P12" s="4"/>
    </row>
    <row r="13" spans="1:16" s="5" customFormat="1" ht="21" customHeight="1">
      <c r="A13" s="8"/>
      <c r="B13" s="20" t="s">
        <v>38</v>
      </c>
      <c r="C13" s="37"/>
      <c r="D13" s="8"/>
      <c r="E13" s="10"/>
      <c r="F13" s="26"/>
      <c r="G13" s="26"/>
      <c r="H13" s="26"/>
      <c r="I13" s="28"/>
      <c r="J13" s="26"/>
      <c r="K13" s="26"/>
      <c r="L13" s="8"/>
      <c r="M13" s="4"/>
      <c r="N13" s="4"/>
      <c r="O13" s="4"/>
      <c r="P13" s="4"/>
    </row>
    <row r="14" spans="1:16" s="5" customFormat="1" ht="21" customHeight="1">
      <c r="A14" s="6"/>
      <c r="B14" s="33" t="s">
        <v>29</v>
      </c>
      <c r="C14" s="37">
        <f>(2.2/0.15)*5*0.499*1.1</f>
        <v>40.252666666666677</v>
      </c>
      <c r="D14" s="8" t="s">
        <v>12</v>
      </c>
      <c r="E14" s="9">
        <v>25</v>
      </c>
      <c r="F14" s="26">
        <v>5</v>
      </c>
      <c r="G14" s="26">
        <f t="shared" si="0"/>
        <v>30</v>
      </c>
      <c r="H14" s="26">
        <f t="shared" si="1"/>
        <v>1207.5800000000004</v>
      </c>
      <c r="I14" s="28">
        <v>1.35</v>
      </c>
      <c r="J14" s="26">
        <f t="shared" si="2"/>
        <v>40.5</v>
      </c>
      <c r="K14" s="26">
        <f t="shared" si="3"/>
        <v>1630.2330000000004</v>
      </c>
      <c r="L14" s="8"/>
      <c r="M14" s="4"/>
      <c r="N14" s="4"/>
      <c r="O14" s="4"/>
      <c r="P14" s="4"/>
    </row>
    <row r="15" spans="1:16" s="5" customFormat="1" ht="21" customHeight="1">
      <c r="A15" s="6"/>
      <c r="B15" s="33" t="s">
        <v>30</v>
      </c>
      <c r="C15" s="37">
        <f>8*2*0.888*1.1</f>
        <v>15.628800000000002</v>
      </c>
      <c r="D15" s="8" t="s">
        <v>12</v>
      </c>
      <c r="E15" s="9">
        <v>25</v>
      </c>
      <c r="F15" s="26">
        <v>5</v>
      </c>
      <c r="G15" s="26">
        <f t="shared" si="0"/>
        <v>30</v>
      </c>
      <c r="H15" s="26">
        <f t="shared" si="1"/>
        <v>468.86400000000003</v>
      </c>
      <c r="I15" s="28">
        <v>1.35</v>
      </c>
      <c r="J15" s="26">
        <f t="shared" si="2"/>
        <v>40.5</v>
      </c>
      <c r="K15" s="26">
        <f t="shared" si="3"/>
        <v>632.96640000000002</v>
      </c>
      <c r="L15" s="8"/>
      <c r="M15" s="4"/>
      <c r="N15" s="4"/>
      <c r="O15" s="4"/>
      <c r="P15" s="4"/>
    </row>
    <row r="16" spans="1:16" s="5" customFormat="1" ht="21" customHeight="1">
      <c r="A16" s="6"/>
      <c r="B16" s="33" t="s">
        <v>31</v>
      </c>
      <c r="C16" s="37">
        <f>((3*10)+(3.1*16))*2.466*1.1</f>
        <v>215.92296000000002</v>
      </c>
      <c r="D16" s="8" t="s">
        <v>12</v>
      </c>
      <c r="E16" s="9">
        <v>25</v>
      </c>
      <c r="F16" s="26">
        <v>5</v>
      </c>
      <c r="G16" s="26">
        <f t="shared" si="0"/>
        <v>30</v>
      </c>
      <c r="H16" s="26">
        <f t="shared" si="1"/>
        <v>6477.6888000000008</v>
      </c>
      <c r="I16" s="28">
        <v>1.35</v>
      </c>
      <c r="J16" s="26">
        <f t="shared" si="2"/>
        <v>40.5</v>
      </c>
      <c r="K16" s="26">
        <f t="shared" si="3"/>
        <v>8744.8798800000004</v>
      </c>
      <c r="L16" s="8"/>
      <c r="M16" s="4"/>
      <c r="N16" s="4"/>
      <c r="O16" s="4"/>
      <c r="P16" s="4"/>
    </row>
    <row r="17" spans="1:16" s="5" customFormat="1" ht="21" customHeight="1">
      <c r="A17" s="6"/>
      <c r="B17" s="33" t="s">
        <v>32</v>
      </c>
      <c r="C17" s="37">
        <f>2.4*16*3.853*1.1</f>
        <v>162.75072</v>
      </c>
      <c r="D17" s="8" t="s">
        <v>12</v>
      </c>
      <c r="E17" s="9">
        <v>25</v>
      </c>
      <c r="F17" s="26">
        <v>5</v>
      </c>
      <c r="G17" s="26">
        <f t="shared" si="0"/>
        <v>30</v>
      </c>
      <c r="H17" s="26">
        <f t="shared" si="1"/>
        <v>4882.5216</v>
      </c>
      <c r="I17" s="28">
        <v>1.35</v>
      </c>
      <c r="J17" s="26">
        <f t="shared" si="2"/>
        <v>40.5</v>
      </c>
      <c r="K17" s="26">
        <f t="shared" si="3"/>
        <v>6591.40416</v>
      </c>
      <c r="L17" s="8"/>
      <c r="M17" s="4"/>
      <c r="N17" s="4"/>
      <c r="O17" s="4"/>
      <c r="P17" s="4"/>
    </row>
    <row r="18" spans="1:16" s="5" customFormat="1" ht="21" customHeight="1">
      <c r="A18" s="6"/>
      <c r="B18" s="33" t="s">
        <v>39</v>
      </c>
      <c r="C18" s="37">
        <f>((C14+C15+C16+C17)/1000)*30</f>
        <v>13.036654400000002</v>
      </c>
      <c r="D18" s="13" t="s">
        <v>12</v>
      </c>
      <c r="E18" s="9">
        <v>38</v>
      </c>
      <c r="F18" s="27"/>
      <c r="G18" s="26">
        <f t="shared" si="0"/>
        <v>38</v>
      </c>
      <c r="H18" s="26">
        <f t="shared" si="1"/>
        <v>495.39286720000007</v>
      </c>
      <c r="I18" s="28">
        <v>1.35</v>
      </c>
      <c r="J18" s="26">
        <f t="shared" si="2"/>
        <v>51.300000000000004</v>
      </c>
      <c r="K18" s="26">
        <f t="shared" si="3"/>
        <v>668.78037072000018</v>
      </c>
      <c r="L18" s="13"/>
      <c r="M18" s="4"/>
      <c r="N18" s="4"/>
      <c r="O18" s="4"/>
      <c r="P18" s="4"/>
    </row>
    <row r="19" spans="1:16" ht="24">
      <c r="A19" s="8"/>
      <c r="B19" s="33" t="s">
        <v>40</v>
      </c>
      <c r="C19" s="29">
        <v>8</v>
      </c>
      <c r="D19" s="8" t="s">
        <v>9</v>
      </c>
      <c r="E19" s="9">
        <v>380</v>
      </c>
      <c r="F19" s="26"/>
      <c r="G19" s="26">
        <f t="shared" si="0"/>
        <v>380</v>
      </c>
      <c r="H19" s="26">
        <f t="shared" si="1"/>
        <v>3040</v>
      </c>
      <c r="I19" s="28">
        <v>1.35</v>
      </c>
      <c r="J19" s="26">
        <f t="shared" si="2"/>
        <v>513</v>
      </c>
      <c r="K19" s="26">
        <f t="shared" si="3"/>
        <v>4104</v>
      </c>
      <c r="L19" s="8"/>
      <c r="M19" s="14"/>
      <c r="N19" s="2"/>
      <c r="O19" s="2"/>
      <c r="P19" s="2"/>
    </row>
    <row r="20" spans="1:16" ht="24">
      <c r="A20" s="8"/>
      <c r="B20" s="33" t="s">
        <v>45</v>
      </c>
      <c r="C20" s="29"/>
      <c r="D20" s="8" t="s">
        <v>10</v>
      </c>
      <c r="E20" s="9">
        <v>150</v>
      </c>
      <c r="F20" s="26">
        <v>50</v>
      </c>
      <c r="G20" s="26">
        <f t="shared" si="0"/>
        <v>200</v>
      </c>
      <c r="H20" s="26">
        <f t="shared" si="1"/>
        <v>0</v>
      </c>
      <c r="I20" s="28">
        <v>1.35</v>
      </c>
      <c r="J20" s="26">
        <f t="shared" si="2"/>
        <v>270</v>
      </c>
      <c r="K20" s="26">
        <f t="shared" si="3"/>
        <v>0</v>
      </c>
      <c r="L20" s="8"/>
      <c r="M20" s="14"/>
      <c r="N20" s="2"/>
      <c r="O20" s="2"/>
      <c r="P20" s="2"/>
    </row>
    <row r="21" spans="1:16" ht="24">
      <c r="A21" s="8"/>
      <c r="B21" s="33" t="s">
        <v>44</v>
      </c>
      <c r="C21" s="29">
        <v>1</v>
      </c>
      <c r="D21" s="8" t="s">
        <v>8</v>
      </c>
      <c r="E21" s="11"/>
      <c r="F21" s="26">
        <v>15000</v>
      </c>
      <c r="G21" s="26">
        <f t="shared" si="0"/>
        <v>15000</v>
      </c>
      <c r="H21" s="26">
        <f t="shared" si="1"/>
        <v>15000</v>
      </c>
      <c r="I21" s="28">
        <v>1.35</v>
      </c>
      <c r="J21" s="26">
        <f t="shared" si="2"/>
        <v>20250</v>
      </c>
      <c r="K21" s="26">
        <f t="shared" si="3"/>
        <v>20250</v>
      </c>
      <c r="L21" s="8"/>
      <c r="M21" s="14"/>
      <c r="N21" s="2"/>
      <c r="O21" s="2"/>
      <c r="P21" s="2"/>
    </row>
    <row r="22" spans="1:16" ht="24.75" thickBot="1">
      <c r="A22" s="39"/>
      <c r="B22" s="40" t="s">
        <v>26</v>
      </c>
      <c r="C22" s="41"/>
      <c r="D22" s="39"/>
      <c r="E22" s="42"/>
      <c r="F22" s="42"/>
      <c r="G22" s="42"/>
      <c r="H22" s="42"/>
      <c r="I22" s="42"/>
      <c r="J22" s="42"/>
      <c r="K22" s="43">
        <f>SUM(K8:K21)</f>
        <v>71286.003810719994</v>
      </c>
      <c r="L22" s="39"/>
      <c r="M22" s="14"/>
      <c r="N22" s="2"/>
      <c r="O22" s="2"/>
      <c r="P22" s="2"/>
    </row>
    <row r="23" spans="1:16" ht="24.75" thickTop="1">
      <c r="A23" s="15"/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4"/>
      <c r="N23" s="2"/>
      <c r="O23" s="2"/>
      <c r="P23" s="2"/>
    </row>
    <row r="24" spans="1:16" ht="24">
      <c r="A24" s="6">
        <v>2</v>
      </c>
      <c r="B24" s="35" t="s">
        <v>28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14"/>
      <c r="N24" s="2"/>
      <c r="O24" s="2"/>
      <c r="P24" s="2"/>
    </row>
    <row r="25" spans="1:16" ht="24">
      <c r="A25" s="6"/>
      <c r="B25" s="36" t="s">
        <v>47</v>
      </c>
      <c r="C25" s="29">
        <v>214.89</v>
      </c>
      <c r="D25" s="8" t="s">
        <v>12</v>
      </c>
      <c r="E25" s="9">
        <v>50</v>
      </c>
      <c r="F25" s="29">
        <v>0</v>
      </c>
      <c r="G25" s="9">
        <f>E25+F25</f>
        <v>50</v>
      </c>
      <c r="H25" s="9">
        <f>C25*G25</f>
        <v>10744.5</v>
      </c>
      <c r="I25" s="28">
        <v>1.35</v>
      </c>
      <c r="J25" s="9">
        <f>G25*I25</f>
        <v>67.5</v>
      </c>
      <c r="K25" s="9">
        <f>C25*J25</f>
        <v>14505.074999999999</v>
      </c>
      <c r="L25" s="9"/>
      <c r="M25" s="14"/>
      <c r="N25" s="2"/>
      <c r="O25" s="2"/>
      <c r="P25" s="2"/>
    </row>
    <row r="26" spans="1:16" ht="24">
      <c r="A26" s="12"/>
      <c r="B26" s="36" t="s">
        <v>48</v>
      </c>
      <c r="C26" s="29">
        <v>10.5</v>
      </c>
      <c r="D26" s="8" t="s">
        <v>12</v>
      </c>
      <c r="E26" s="9">
        <v>50</v>
      </c>
      <c r="F26" s="29">
        <v>0</v>
      </c>
      <c r="G26" s="9">
        <f t="shared" ref="G26:G30" si="4">E26+F26</f>
        <v>50</v>
      </c>
      <c r="H26" s="9">
        <f t="shared" ref="H26:H30" si="5">C26*G26</f>
        <v>525</v>
      </c>
      <c r="I26" s="28">
        <v>1.35</v>
      </c>
      <c r="J26" s="9">
        <f t="shared" ref="J26:J30" si="6">G26*I26</f>
        <v>67.5</v>
      </c>
      <c r="K26" s="9">
        <f t="shared" ref="K26:K30" si="7">C26*J26</f>
        <v>708.75</v>
      </c>
      <c r="L26" s="9"/>
      <c r="M26" s="14"/>
      <c r="N26" s="2"/>
      <c r="O26" s="2"/>
      <c r="P26" s="2"/>
    </row>
    <row r="27" spans="1:16" ht="24">
      <c r="A27" s="6"/>
      <c r="B27" s="36" t="s">
        <v>14</v>
      </c>
      <c r="C27" s="29">
        <f>31.5*4.5</f>
        <v>141.75</v>
      </c>
      <c r="D27" s="8" t="s">
        <v>12</v>
      </c>
      <c r="E27" s="9">
        <v>50</v>
      </c>
      <c r="F27" s="29">
        <v>0</v>
      </c>
      <c r="G27" s="9">
        <f t="shared" si="4"/>
        <v>50</v>
      </c>
      <c r="H27" s="9">
        <f t="shared" si="5"/>
        <v>7087.5</v>
      </c>
      <c r="I27" s="28">
        <v>1.35</v>
      </c>
      <c r="J27" s="9">
        <f t="shared" si="6"/>
        <v>67.5</v>
      </c>
      <c r="K27" s="9">
        <f t="shared" si="7"/>
        <v>9568.125</v>
      </c>
      <c r="L27" s="9"/>
      <c r="M27" s="14"/>
      <c r="N27" s="2"/>
      <c r="O27" s="2"/>
      <c r="P27" s="2"/>
    </row>
    <row r="28" spans="1:16" ht="24">
      <c r="A28" s="6"/>
      <c r="B28" s="36" t="s">
        <v>15</v>
      </c>
      <c r="C28" s="29">
        <f>21.2*3.34</f>
        <v>70.807999999999993</v>
      </c>
      <c r="D28" s="8" t="s">
        <v>12</v>
      </c>
      <c r="E28" s="9">
        <v>50</v>
      </c>
      <c r="F28" s="29">
        <v>0</v>
      </c>
      <c r="G28" s="9">
        <f t="shared" si="4"/>
        <v>50</v>
      </c>
      <c r="H28" s="9">
        <f t="shared" si="5"/>
        <v>3540.3999999999996</v>
      </c>
      <c r="I28" s="28">
        <v>1.35</v>
      </c>
      <c r="J28" s="9">
        <f t="shared" si="6"/>
        <v>67.5</v>
      </c>
      <c r="K28" s="9">
        <f t="shared" si="7"/>
        <v>4779.5399999999991</v>
      </c>
      <c r="L28" s="9"/>
      <c r="M28" s="14"/>
      <c r="N28" s="2"/>
      <c r="O28" s="2"/>
      <c r="P28" s="2"/>
    </row>
    <row r="29" spans="1:16" ht="24">
      <c r="A29" s="6"/>
      <c r="B29" s="36" t="s">
        <v>16</v>
      </c>
      <c r="C29" s="19">
        <v>1</v>
      </c>
      <c r="D29" s="30" t="s">
        <v>24</v>
      </c>
      <c r="E29" s="29">
        <v>0</v>
      </c>
      <c r="F29" s="9">
        <f>(H25+H26+H27+H28)*0.35</f>
        <v>7664.09</v>
      </c>
      <c r="G29" s="9">
        <f t="shared" si="4"/>
        <v>7664.09</v>
      </c>
      <c r="H29" s="9">
        <f t="shared" si="5"/>
        <v>7664.09</v>
      </c>
      <c r="I29" s="28">
        <v>1.35</v>
      </c>
      <c r="J29" s="9">
        <f t="shared" si="6"/>
        <v>10346.521500000001</v>
      </c>
      <c r="K29" s="9">
        <f t="shared" si="7"/>
        <v>10346.521500000001</v>
      </c>
      <c r="L29" s="9"/>
      <c r="M29" s="14"/>
      <c r="N29" s="2"/>
      <c r="O29" s="2"/>
      <c r="P29" s="2"/>
    </row>
    <row r="30" spans="1:16" ht="24">
      <c r="A30" s="6"/>
      <c r="B30" s="36" t="s">
        <v>49</v>
      </c>
      <c r="C30" s="19">
        <v>1</v>
      </c>
      <c r="D30" s="30" t="s">
        <v>24</v>
      </c>
      <c r="E30" s="29">
        <v>0</v>
      </c>
      <c r="F30" s="9">
        <v>12000</v>
      </c>
      <c r="G30" s="9">
        <f t="shared" si="4"/>
        <v>12000</v>
      </c>
      <c r="H30" s="9">
        <f t="shared" si="5"/>
        <v>12000</v>
      </c>
      <c r="I30" s="28">
        <v>1.35</v>
      </c>
      <c r="J30" s="9">
        <f t="shared" si="6"/>
        <v>16200.000000000002</v>
      </c>
      <c r="K30" s="9">
        <f t="shared" si="7"/>
        <v>16200.000000000002</v>
      </c>
      <c r="L30" s="9"/>
      <c r="M30" s="14"/>
      <c r="N30" s="2"/>
      <c r="O30" s="2"/>
      <c r="P30" s="2"/>
    </row>
    <row r="31" spans="1:16" ht="24.75" thickBot="1">
      <c r="A31" s="44"/>
      <c r="B31" s="40" t="s">
        <v>27</v>
      </c>
      <c r="C31" s="41"/>
      <c r="D31" s="39"/>
      <c r="E31" s="39"/>
      <c r="F31" s="39"/>
      <c r="G31" s="39"/>
      <c r="H31" s="39"/>
      <c r="I31" s="39"/>
      <c r="J31" s="39"/>
      <c r="K31" s="45">
        <f>SUM(K25:K30)</f>
        <v>56108.011500000001</v>
      </c>
      <c r="L31" s="39"/>
      <c r="M31" s="14"/>
      <c r="N31" s="2"/>
      <c r="O31" s="2"/>
      <c r="P31" s="2"/>
    </row>
    <row r="32" spans="1:16" ht="24.75" thickTop="1">
      <c r="A32" s="18"/>
      <c r="B32" s="16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4"/>
      <c r="N32" s="2"/>
      <c r="O32" s="2"/>
      <c r="P32" s="2"/>
    </row>
    <row r="33" spans="1:16" ht="24">
      <c r="A33" s="6">
        <v>3</v>
      </c>
      <c r="B33" s="31" t="s">
        <v>13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4"/>
      <c r="N33" s="2"/>
      <c r="O33" s="2"/>
      <c r="P33" s="2"/>
    </row>
    <row r="34" spans="1:16" ht="24">
      <c r="A34" s="55"/>
      <c r="B34" s="56" t="s">
        <v>50</v>
      </c>
      <c r="C34" s="57">
        <v>29.27</v>
      </c>
      <c r="D34" s="55" t="s">
        <v>10</v>
      </c>
      <c r="E34" s="58">
        <v>2000</v>
      </c>
      <c r="F34" s="58">
        <v>500</v>
      </c>
      <c r="G34" s="58">
        <f>E34+F34</f>
        <v>2500</v>
      </c>
      <c r="H34" s="58">
        <f>C34*G34</f>
        <v>73175</v>
      </c>
      <c r="I34" s="59">
        <v>1.35</v>
      </c>
      <c r="J34" s="58">
        <f>G34*I34</f>
        <v>3375</v>
      </c>
      <c r="K34" s="58">
        <f>C34*J34</f>
        <v>98786.25</v>
      </c>
      <c r="L34" s="55"/>
      <c r="M34" s="2"/>
      <c r="N34" s="2"/>
      <c r="O34" s="2"/>
      <c r="P34" s="2"/>
    </row>
    <row r="35" spans="1:16" ht="24">
      <c r="A35" s="55"/>
      <c r="B35" s="56" t="s">
        <v>43</v>
      </c>
      <c r="C35" s="57">
        <v>29.27</v>
      </c>
      <c r="D35" s="55" t="s">
        <v>8</v>
      </c>
      <c r="E35" s="58">
        <v>850</v>
      </c>
      <c r="F35" s="58">
        <v>200</v>
      </c>
      <c r="G35" s="58">
        <f>E35+F35</f>
        <v>1050</v>
      </c>
      <c r="H35" s="58">
        <f>C35*G35</f>
        <v>30733.5</v>
      </c>
      <c r="I35" s="59">
        <v>1.35</v>
      </c>
      <c r="J35" s="58">
        <f t="shared" ref="J35:J37" si="8">G35*I35</f>
        <v>1417.5</v>
      </c>
      <c r="K35" s="58">
        <f>C35*J35</f>
        <v>41490.224999999999</v>
      </c>
      <c r="L35" s="55"/>
      <c r="M35" s="2"/>
      <c r="N35" s="2"/>
      <c r="O35" s="2"/>
      <c r="P35" s="2"/>
    </row>
    <row r="36" spans="1:16" ht="24">
      <c r="A36" s="8"/>
      <c r="B36" s="20" t="s">
        <v>56</v>
      </c>
      <c r="C36" s="37">
        <v>9</v>
      </c>
      <c r="D36" s="8" t="s">
        <v>10</v>
      </c>
      <c r="E36" s="26">
        <v>4500</v>
      </c>
      <c r="F36" s="26">
        <v>1500</v>
      </c>
      <c r="G36" s="26">
        <f t="shared" ref="G36:G37" si="9">E36+F36</f>
        <v>6000</v>
      </c>
      <c r="H36" s="26">
        <f t="shared" ref="H36:H37" si="10">C36*G36</f>
        <v>54000</v>
      </c>
      <c r="I36" s="28">
        <v>1.35</v>
      </c>
      <c r="J36" s="26">
        <f t="shared" si="8"/>
        <v>8100.0000000000009</v>
      </c>
      <c r="K36" s="26">
        <f t="shared" ref="K36:K37" si="11">C36*J36</f>
        <v>72900.000000000015</v>
      </c>
      <c r="L36" s="8"/>
      <c r="M36" s="2"/>
      <c r="N36" s="2"/>
      <c r="O36" s="2"/>
      <c r="P36" s="2"/>
    </row>
    <row r="37" spans="1:16" ht="24">
      <c r="A37" s="8"/>
      <c r="B37" s="20" t="s">
        <v>51</v>
      </c>
      <c r="C37" s="37">
        <v>9</v>
      </c>
      <c r="D37" s="8" t="s">
        <v>10</v>
      </c>
      <c r="E37" s="26">
        <v>2000</v>
      </c>
      <c r="F37" s="26">
        <v>500</v>
      </c>
      <c r="G37" s="26">
        <f t="shared" si="9"/>
        <v>2500</v>
      </c>
      <c r="H37" s="26">
        <f t="shared" si="10"/>
        <v>22500</v>
      </c>
      <c r="I37" s="28">
        <v>1.35</v>
      </c>
      <c r="J37" s="26">
        <f t="shared" si="8"/>
        <v>3375</v>
      </c>
      <c r="K37" s="26">
        <f t="shared" si="11"/>
        <v>30375</v>
      </c>
      <c r="L37" s="8"/>
      <c r="M37" s="2"/>
      <c r="N37" s="2"/>
      <c r="O37" s="2"/>
      <c r="P37" s="2"/>
    </row>
    <row r="38" spans="1:16" ht="24">
      <c r="A38" s="50"/>
      <c r="B38" s="51" t="s">
        <v>53</v>
      </c>
      <c r="C38" s="52"/>
      <c r="D38" s="50"/>
      <c r="E38" s="53"/>
      <c r="F38" s="53"/>
      <c r="G38" s="53"/>
      <c r="H38" s="53"/>
      <c r="I38" s="54"/>
      <c r="J38" s="53"/>
      <c r="K38" s="53"/>
      <c r="L38" s="50"/>
      <c r="M38" s="2"/>
      <c r="N38" s="2"/>
      <c r="O38" s="2"/>
      <c r="P38" s="2"/>
    </row>
    <row r="39" spans="1:16" ht="24">
      <c r="A39" s="50"/>
      <c r="B39" s="51" t="s">
        <v>52</v>
      </c>
      <c r="C39" s="52"/>
      <c r="D39" s="50"/>
      <c r="E39" s="53"/>
      <c r="F39" s="53"/>
      <c r="G39" s="53"/>
      <c r="H39" s="53"/>
      <c r="I39" s="54"/>
      <c r="J39" s="53"/>
      <c r="K39" s="53"/>
      <c r="L39" s="50"/>
      <c r="M39" s="2"/>
      <c r="N39" s="2"/>
      <c r="O39" s="2"/>
      <c r="P39" s="2"/>
    </row>
    <row r="40" spans="1:16" ht="24">
      <c r="A40" s="50"/>
      <c r="B40" s="51" t="s">
        <v>54</v>
      </c>
      <c r="C40" s="52"/>
      <c r="D40" s="50"/>
      <c r="E40" s="53"/>
      <c r="F40" s="53"/>
      <c r="G40" s="53"/>
      <c r="H40" s="53"/>
      <c r="I40" s="54"/>
      <c r="J40" s="53"/>
      <c r="K40" s="53"/>
      <c r="L40" s="50"/>
      <c r="M40" s="2"/>
      <c r="N40" s="2"/>
      <c r="O40" s="2"/>
      <c r="P40" s="2"/>
    </row>
    <row r="41" spans="1:16" ht="24">
      <c r="A41" s="50"/>
      <c r="B41" s="51" t="s">
        <v>55</v>
      </c>
      <c r="C41" s="52"/>
      <c r="D41" s="50"/>
      <c r="E41" s="53"/>
      <c r="F41" s="53"/>
      <c r="G41" s="53"/>
      <c r="H41" s="53"/>
      <c r="I41" s="54"/>
      <c r="J41" s="53"/>
      <c r="K41" s="53"/>
      <c r="L41" s="50"/>
      <c r="M41" s="2"/>
      <c r="N41" s="2"/>
      <c r="O41" s="2"/>
      <c r="P41" s="2"/>
    </row>
    <row r="42" spans="1:16" ht="24">
      <c r="A42" s="8"/>
      <c r="B42" s="20"/>
      <c r="C42" s="37"/>
      <c r="D42" s="8"/>
      <c r="E42" s="26"/>
      <c r="F42" s="26"/>
      <c r="G42" s="26"/>
      <c r="H42" s="26"/>
      <c r="I42" s="28"/>
      <c r="J42" s="26"/>
      <c r="K42" s="26"/>
      <c r="L42" s="8"/>
      <c r="M42" s="2"/>
      <c r="N42" s="2"/>
      <c r="O42" s="2"/>
      <c r="P42" s="2"/>
    </row>
    <row r="43" spans="1:16" ht="24.75" thickBot="1">
      <c r="A43" s="39"/>
      <c r="B43" s="40" t="s">
        <v>41</v>
      </c>
      <c r="C43" s="41"/>
      <c r="D43" s="39"/>
      <c r="E43" s="42"/>
      <c r="F43" s="42"/>
      <c r="G43" s="42"/>
      <c r="H43" s="42"/>
      <c r="I43" s="42"/>
      <c r="J43" s="42"/>
      <c r="K43" s="43">
        <f>SUM(K34:K41)</f>
        <v>243551.47500000003</v>
      </c>
      <c r="L43" s="39"/>
      <c r="M43" s="2"/>
      <c r="N43" s="2"/>
      <c r="O43" s="2"/>
      <c r="P43" s="2"/>
    </row>
    <row r="44" spans="1:16" ht="25.5" thickTop="1" thickBot="1">
      <c r="A44" s="46"/>
      <c r="B44" s="47" t="s">
        <v>42</v>
      </c>
      <c r="C44" s="48"/>
      <c r="D44" s="46"/>
      <c r="E44" s="46"/>
      <c r="F44" s="46"/>
      <c r="G44" s="46"/>
      <c r="H44" s="46"/>
      <c r="I44" s="46"/>
      <c r="J44" s="46"/>
      <c r="K44" s="49">
        <f>K22+K31+K43</f>
        <v>370945.49031072005</v>
      </c>
      <c r="L44" s="46"/>
      <c r="M44" s="21"/>
      <c r="N44" s="2"/>
      <c r="O44" s="2"/>
      <c r="P44" s="2"/>
    </row>
    <row r="45" spans="1:16" ht="24" thickTop="1"/>
  </sheetData>
  <mergeCells count="10">
    <mergeCell ref="A1:L1"/>
    <mergeCell ref="A2:L2"/>
    <mergeCell ref="B4:B5"/>
    <mergeCell ref="C4:C5"/>
    <mergeCell ref="D4:D5"/>
    <mergeCell ref="E4:G4"/>
    <mergeCell ref="I4:I5"/>
    <mergeCell ref="J4:K4"/>
    <mergeCell ref="L4:L5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tower sign 6 m.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Plan09</cp:lastModifiedBy>
  <cp:revision/>
  <cp:lastPrinted>2017-09-19T08:11:38Z</cp:lastPrinted>
  <dcterms:created xsi:type="dcterms:W3CDTF">2016-06-13T08:45:02Z</dcterms:created>
  <dcterms:modified xsi:type="dcterms:W3CDTF">2020-10-02T03:03:45Z</dcterms:modified>
  <cp:category/>
  <cp:contentStatus/>
</cp:coreProperties>
</file>